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45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4" i="1"/>
  <c r="I24" s="1"/>
  <c r="D13"/>
  <c r="O18" s="1"/>
  <c r="N18" s="1"/>
  <c r="D12"/>
  <c r="D11"/>
  <c r="I12"/>
  <c r="I6" l="1"/>
  <c r="I9" s="1"/>
  <c r="H9" s="1"/>
  <c r="C11"/>
  <c r="I18"/>
  <c r="I16" s="1"/>
  <c r="H16" s="1"/>
  <c r="O6"/>
  <c r="H24"/>
  <c r="H12"/>
  <c r="I11"/>
  <c r="H11" s="1"/>
  <c r="H6" l="1"/>
  <c r="I8"/>
  <c r="H8" s="1"/>
  <c r="I15"/>
  <c r="I10"/>
  <c r="H10" s="1"/>
  <c r="N6"/>
  <c r="O7"/>
  <c r="N7" s="1"/>
  <c r="O19"/>
  <c r="N19" s="1"/>
  <c r="I13"/>
  <c r="H13" s="1"/>
  <c r="I17"/>
  <c r="H17" s="1"/>
  <c r="H18"/>
  <c r="I22"/>
  <c r="H22" s="1"/>
  <c r="I20"/>
  <c r="I23"/>
  <c r="H23" s="1"/>
  <c r="I21"/>
  <c r="H21" s="1"/>
  <c r="I19"/>
  <c r="I29"/>
  <c r="H29" s="1"/>
  <c r="I27"/>
  <c r="H27" s="1"/>
  <c r="I25"/>
  <c r="H25" s="1"/>
  <c r="I5"/>
  <c r="H5" s="1"/>
  <c r="I28"/>
  <c r="H28" s="1"/>
  <c r="I26"/>
  <c r="H26" s="1"/>
  <c r="I14"/>
  <c r="H14" s="1"/>
  <c r="I7"/>
  <c r="H7" s="1"/>
  <c r="H15"/>
  <c r="H20"/>
  <c r="H19"/>
  <c r="O20" l="1"/>
  <c r="N20" s="1"/>
  <c r="O8"/>
  <c r="N8" s="1"/>
  <c r="O9" l="1"/>
  <c r="O21"/>
  <c r="N21" s="1"/>
  <c r="O22" l="1"/>
  <c r="N22" s="1"/>
  <c r="O10"/>
  <c r="N9"/>
  <c r="O11" l="1"/>
  <c r="O23"/>
  <c r="N23" s="1"/>
  <c r="N10"/>
  <c r="O24" l="1"/>
  <c r="N24" s="1"/>
  <c r="O12"/>
  <c r="N11"/>
  <c r="O13" l="1"/>
  <c r="O25"/>
  <c r="N25" s="1"/>
  <c r="N12"/>
  <c r="O26" l="1"/>
  <c r="N26" s="1"/>
  <c r="O14"/>
  <c r="N13"/>
  <c r="O15" l="1"/>
  <c r="O27"/>
  <c r="N27" s="1"/>
  <c r="N14"/>
  <c r="O28" l="1"/>
  <c r="N28" s="1"/>
  <c r="O16"/>
  <c r="N15"/>
  <c r="O5" l="1"/>
  <c r="N5" s="1"/>
  <c r="O17"/>
  <c r="N17" s="1"/>
  <c r="O29"/>
  <c r="N29" s="1"/>
  <c r="N16"/>
</calcChain>
</file>

<file path=xl/sharedStrings.xml><?xml version="1.0" encoding="utf-8"?>
<sst xmlns="http://schemas.openxmlformats.org/spreadsheetml/2006/main" count="126" uniqueCount="85">
  <si>
    <t>日の出</t>
    <rPh sb="0" eb="1">
      <t>ヒ</t>
    </rPh>
    <rPh sb="2" eb="3">
      <t>デ</t>
    </rPh>
    <phoneticPr fontId="1"/>
  </si>
  <si>
    <t>南中</t>
    <rPh sb="0" eb="2">
      <t>ナンチュウ</t>
    </rPh>
    <phoneticPr fontId="1"/>
  </si>
  <si>
    <t>北中</t>
    <rPh sb="0" eb="1">
      <t>ホク</t>
    </rPh>
    <rPh sb="1" eb="2">
      <t>チュウ</t>
    </rPh>
    <phoneticPr fontId="1"/>
  </si>
  <si>
    <t>シリアル値</t>
    <rPh sb="4" eb="5">
      <t>チ</t>
    </rPh>
    <phoneticPr fontId="1"/>
  </si>
  <si>
    <t>日の入</t>
    <rPh sb="0" eb="1">
      <t>ヒ</t>
    </rPh>
    <rPh sb="2" eb="3">
      <t>イ</t>
    </rPh>
    <phoneticPr fontId="1"/>
  </si>
  <si>
    <t>子初</t>
    <rPh sb="0" eb="1">
      <t>ネ</t>
    </rPh>
    <rPh sb="1" eb="2">
      <t>ショ</t>
    </rPh>
    <phoneticPr fontId="1"/>
  </si>
  <si>
    <t>丑初</t>
    <rPh sb="0" eb="1">
      <t>ウシ</t>
    </rPh>
    <rPh sb="1" eb="2">
      <t>ショ</t>
    </rPh>
    <phoneticPr fontId="1"/>
  </si>
  <si>
    <t>丑正（中点）</t>
    <rPh sb="0" eb="1">
      <t>ウシ</t>
    </rPh>
    <rPh sb="1" eb="2">
      <t>セイ</t>
    </rPh>
    <rPh sb="3" eb="5">
      <t>チュウテン</t>
    </rPh>
    <phoneticPr fontId="1"/>
  </si>
  <si>
    <t>寅正（中点）</t>
    <rPh sb="0" eb="1">
      <t>トラ</t>
    </rPh>
    <rPh sb="1" eb="2">
      <t>セイ</t>
    </rPh>
    <rPh sb="3" eb="5">
      <t>チュウテン</t>
    </rPh>
    <phoneticPr fontId="1"/>
  </si>
  <si>
    <t>寅初</t>
    <rPh sb="0" eb="1">
      <t>トラ</t>
    </rPh>
    <rPh sb="1" eb="2">
      <t>ショ</t>
    </rPh>
    <phoneticPr fontId="1"/>
  </si>
  <si>
    <t>卯初</t>
    <rPh sb="0" eb="1">
      <t>ウ</t>
    </rPh>
    <rPh sb="1" eb="2">
      <t>ショ</t>
    </rPh>
    <phoneticPr fontId="1"/>
  </si>
  <si>
    <t>辰初</t>
    <rPh sb="0" eb="1">
      <t>タツ</t>
    </rPh>
    <rPh sb="1" eb="2">
      <t>ショ</t>
    </rPh>
    <phoneticPr fontId="1"/>
  </si>
  <si>
    <t>辰正（中点）</t>
    <rPh sb="0" eb="1">
      <t>タツ</t>
    </rPh>
    <rPh sb="1" eb="2">
      <t>セイ</t>
    </rPh>
    <phoneticPr fontId="1"/>
  </si>
  <si>
    <t>巳初</t>
    <rPh sb="0" eb="1">
      <t>ミ</t>
    </rPh>
    <rPh sb="1" eb="2">
      <t>ショ</t>
    </rPh>
    <phoneticPr fontId="1"/>
  </si>
  <si>
    <t>巳正（中点）</t>
    <rPh sb="0" eb="1">
      <t>ミ</t>
    </rPh>
    <rPh sb="1" eb="2">
      <t>セイ</t>
    </rPh>
    <rPh sb="3" eb="5">
      <t>チュウテン</t>
    </rPh>
    <phoneticPr fontId="1"/>
  </si>
  <si>
    <t>午初</t>
    <rPh sb="0" eb="1">
      <t>ウマ</t>
    </rPh>
    <rPh sb="1" eb="2">
      <t>ショ</t>
    </rPh>
    <phoneticPr fontId="1"/>
  </si>
  <si>
    <t>未初</t>
    <rPh sb="0" eb="1">
      <t>ヒツジ</t>
    </rPh>
    <rPh sb="1" eb="2">
      <t>ショ</t>
    </rPh>
    <phoneticPr fontId="1"/>
  </si>
  <si>
    <t>未正（中点）</t>
    <rPh sb="0" eb="1">
      <t>ヒツジ</t>
    </rPh>
    <rPh sb="1" eb="2">
      <t>セイ</t>
    </rPh>
    <rPh sb="3" eb="5">
      <t>チュウテン</t>
    </rPh>
    <phoneticPr fontId="1"/>
  </si>
  <si>
    <t>申初</t>
    <rPh sb="0" eb="1">
      <t>サル</t>
    </rPh>
    <rPh sb="1" eb="2">
      <t>ショ</t>
    </rPh>
    <phoneticPr fontId="1"/>
  </si>
  <si>
    <t>申正（中点）</t>
    <rPh sb="0" eb="1">
      <t>サル</t>
    </rPh>
    <rPh sb="1" eb="2">
      <t>セイ</t>
    </rPh>
    <phoneticPr fontId="1"/>
  </si>
  <si>
    <t>酉初</t>
    <rPh sb="0" eb="1">
      <t>トリ</t>
    </rPh>
    <rPh sb="1" eb="2">
      <t>ショ</t>
    </rPh>
    <phoneticPr fontId="1"/>
  </si>
  <si>
    <t>戌初</t>
    <rPh sb="0" eb="1">
      <t>イヌ</t>
    </rPh>
    <rPh sb="1" eb="2">
      <t>ショ</t>
    </rPh>
    <phoneticPr fontId="1"/>
  </si>
  <si>
    <t>戌正（中点）</t>
    <rPh sb="0" eb="1">
      <t>イヌ</t>
    </rPh>
    <rPh sb="1" eb="2">
      <t>セイ</t>
    </rPh>
    <phoneticPr fontId="1"/>
  </si>
  <si>
    <t>亥初</t>
    <rPh sb="0" eb="1">
      <t>イ</t>
    </rPh>
    <rPh sb="1" eb="2">
      <t>ショ</t>
    </rPh>
    <phoneticPr fontId="1"/>
  </si>
  <si>
    <t>亥正（中点）</t>
    <rPh sb="0" eb="1">
      <t>イ</t>
    </rPh>
    <rPh sb="1" eb="2">
      <t>セイ</t>
    </rPh>
    <rPh sb="3" eb="5">
      <t>チュウテン</t>
    </rPh>
    <phoneticPr fontId="1"/>
  </si>
  <si>
    <t>時刻</t>
    <rPh sb="0" eb="2">
      <t>ジコク</t>
    </rPh>
    <phoneticPr fontId="1"/>
  </si>
  <si>
    <r>
      <t>子正（</t>
    </r>
    <r>
      <rPr>
        <sz val="11"/>
        <color indexed="10"/>
        <rFont val="ＭＳ Ｐゴシック"/>
        <family val="3"/>
        <charset val="128"/>
      </rPr>
      <t>北中</t>
    </r>
    <r>
      <rPr>
        <sz val="11"/>
        <rFont val="ＭＳ Ｐゴシック"/>
        <family val="3"/>
        <charset val="128"/>
      </rPr>
      <t>）</t>
    </r>
    <rPh sb="0" eb="1">
      <t>ネ</t>
    </rPh>
    <rPh sb="1" eb="2">
      <t>セイ</t>
    </rPh>
    <rPh sb="3" eb="4">
      <t>ホク</t>
    </rPh>
    <rPh sb="4" eb="5">
      <t>チュウ</t>
    </rPh>
    <phoneticPr fontId="1"/>
  </si>
  <si>
    <r>
      <t>卯正（</t>
    </r>
    <r>
      <rPr>
        <sz val="11"/>
        <color indexed="10"/>
        <rFont val="ＭＳ Ｐゴシック"/>
        <family val="3"/>
        <charset val="128"/>
      </rPr>
      <t>日の出</t>
    </r>
    <r>
      <rPr>
        <sz val="11"/>
        <rFont val="ＭＳ Ｐゴシック"/>
        <family val="3"/>
        <charset val="128"/>
      </rPr>
      <t>）</t>
    </r>
    <rPh sb="0" eb="1">
      <t>ウ</t>
    </rPh>
    <rPh sb="1" eb="2">
      <t>セイ</t>
    </rPh>
    <rPh sb="3" eb="4">
      <t>ヒ</t>
    </rPh>
    <rPh sb="5" eb="6">
      <t>デ</t>
    </rPh>
    <phoneticPr fontId="1"/>
  </si>
  <si>
    <r>
      <t>午正（</t>
    </r>
    <r>
      <rPr>
        <sz val="11"/>
        <color indexed="10"/>
        <rFont val="ＭＳ Ｐゴシック"/>
        <family val="3"/>
        <charset val="128"/>
      </rPr>
      <t>南中</t>
    </r>
    <r>
      <rPr>
        <sz val="11"/>
        <rFont val="ＭＳ Ｐゴシック"/>
        <family val="3"/>
        <charset val="128"/>
      </rPr>
      <t>）</t>
    </r>
    <rPh sb="0" eb="1">
      <t>ウマ</t>
    </rPh>
    <rPh sb="1" eb="2">
      <t>セイ</t>
    </rPh>
    <rPh sb="3" eb="5">
      <t>ナンチュウ</t>
    </rPh>
    <phoneticPr fontId="1"/>
  </si>
  <si>
    <r>
      <t>酉正（</t>
    </r>
    <r>
      <rPr>
        <sz val="11"/>
        <color indexed="10"/>
        <rFont val="ＭＳ Ｐゴシック"/>
        <family val="3"/>
        <charset val="128"/>
      </rPr>
      <t>日の入</t>
    </r>
    <r>
      <rPr>
        <sz val="11"/>
        <rFont val="ＭＳ Ｐゴシック"/>
        <family val="3"/>
        <charset val="128"/>
      </rPr>
      <t>）</t>
    </r>
    <rPh sb="0" eb="1">
      <t>トリ</t>
    </rPh>
    <rPh sb="1" eb="2">
      <t>セイ</t>
    </rPh>
    <rPh sb="3" eb="4">
      <t>ヒ</t>
    </rPh>
    <rPh sb="5" eb="6">
      <t>イリ</t>
    </rPh>
    <phoneticPr fontId="1"/>
  </si>
  <si>
    <t>年月日</t>
    <rPh sb="0" eb="3">
      <t>ネンガッピ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</si>
  <si>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</si>
  <si>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</si>
  <si>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卯正（中点）</t>
    <rPh sb="0" eb="1">
      <t>ウ</t>
    </rPh>
    <rPh sb="1" eb="2">
      <t>セイ</t>
    </rPh>
    <phoneticPr fontId="1"/>
  </si>
  <si>
    <t>酉正（中点）</t>
    <rPh sb="0" eb="1">
      <t>トリ</t>
    </rPh>
    <rPh sb="1" eb="2">
      <t>セイ</t>
    </rPh>
    <phoneticPr fontId="1"/>
  </si>
  <si>
    <t>東京</t>
    <rPh sb="0" eb="2">
      <t>トウキョウ</t>
    </rPh>
    <phoneticPr fontId="1"/>
  </si>
  <si>
    <t>太陽の出入りと南中</t>
    <rPh sb="0" eb="2">
      <t>タイヨウ</t>
    </rPh>
    <rPh sb="3" eb="5">
      <t>デイ</t>
    </rPh>
    <rPh sb="7" eb="9">
      <t>ナンチュウ</t>
    </rPh>
    <phoneticPr fontId="1"/>
  </si>
  <si>
    <t>http://www.nao.ac.jp/koyomi/koyomix/koyomix.html</t>
    <phoneticPr fontId="1"/>
  </si>
  <si>
    <t>※参照リンク先：</t>
    <rPh sb="1" eb="3">
      <t>サンショウ</t>
    </rPh>
    <rPh sb="6" eb="7">
      <t>サキ</t>
    </rPh>
    <phoneticPr fontId="1"/>
  </si>
  <si>
    <t>※四分割（Placidus）方式の注意点：</t>
    <rPh sb="1" eb="2">
      <t>ヨン</t>
    </rPh>
    <rPh sb="2" eb="4">
      <t>ブンカツ</t>
    </rPh>
    <rPh sb="14" eb="16">
      <t>ホウシキ</t>
    </rPh>
    <rPh sb="17" eb="20">
      <t>チュウイテン</t>
    </rPh>
    <phoneticPr fontId="1"/>
  </si>
  <si>
    <t>↑</t>
    <phoneticPr fontId="1"/>
  </si>
  <si>
    <t>リンク先の計算結果を</t>
    <rPh sb="3" eb="4">
      <t>サキ</t>
    </rPh>
    <rPh sb="5" eb="7">
      <t>ケイサン</t>
    </rPh>
    <rPh sb="7" eb="9">
      <t>ケッカ</t>
    </rPh>
    <phoneticPr fontId="1"/>
  </si>
  <si>
    <t>秒が不明ならば、</t>
    <rPh sb="0" eb="1">
      <t>ビョウ</t>
    </rPh>
    <rPh sb="2" eb="4">
      <t>フメイ</t>
    </rPh>
    <phoneticPr fontId="1"/>
  </si>
  <si>
    <t>「06:45:00」のようにする。</t>
    <phoneticPr fontId="1"/>
  </si>
  <si>
    <t>http://keisan.casio.jp/has10/SpecExec.cgi?id=system/2006/1184726771</t>
    <phoneticPr fontId="1"/>
  </si>
  <si>
    <t>コピペしたらEnterキー。</t>
    <phoneticPr fontId="1"/>
  </si>
  <si>
    <t>日の出／日の入時刻の求め方によって数分の誤差が出る。高緯度ほど誤差が大きくなる。</t>
    <rPh sb="0" eb="1">
      <t>ヒ</t>
    </rPh>
    <rPh sb="2" eb="3">
      <t>デ</t>
    </rPh>
    <rPh sb="4" eb="5">
      <t>ヒ</t>
    </rPh>
    <rPh sb="6" eb="7">
      <t>イ</t>
    </rPh>
    <rPh sb="7" eb="9">
      <t>ジコク</t>
    </rPh>
    <rPh sb="10" eb="11">
      <t>モト</t>
    </rPh>
    <rPh sb="12" eb="13">
      <t>カタ</t>
    </rPh>
    <rPh sb="17" eb="18">
      <t>スウ</t>
    </rPh>
    <rPh sb="18" eb="19">
      <t>フン</t>
    </rPh>
    <rPh sb="20" eb="22">
      <t>ゴサ</t>
    </rPh>
    <rPh sb="23" eb="24">
      <t>デ</t>
    </rPh>
    <phoneticPr fontId="1"/>
  </si>
  <si>
    <r>
      <t>赤枠</t>
    </r>
    <r>
      <rPr>
        <sz val="11"/>
        <rFont val="ＭＳ Ｐゴシック"/>
        <family val="3"/>
        <charset val="128"/>
      </rPr>
      <t>のところにコピペする。</t>
    </r>
    <rPh sb="0" eb="1">
      <t>アカ</t>
    </rPh>
    <rPh sb="1" eb="2">
      <t>ワク</t>
    </rPh>
    <phoneticPr fontId="1"/>
  </si>
  <si>
    <t>必要に応じて各自で入力</t>
    <rPh sb="0" eb="2">
      <t>ヒツヨウ</t>
    </rPh>
    <rPh sb="3" eb="4">
      <t>オウ</t>
    </rPh>
    <rPh sb="6" eb="8">
      <t>カクジ</t>
    </rPh>
    <rPh sb="9" eb="11">
      <t>ニュウリョク</t>
    </rPh>
    <phoneticPr fontId="1"/>
  </si>
  <si>
    <t>※基礎データの部分は</t>
    <rPh sb="1" eb="3">
      <t>キソ</t>
    </rPh>
    <rPh sb="7" eb="9">
      <t>ブブン</t>
    </rPh>
    <phoneticPr fontId="1"/>
  </si>
  <si>
    <t>子時</t>
    <rPh sb="0" eb="1">
      <t>ネ</t>
    </rPh>
    <phoneticPr fontId="1"/>
  </si>
  <si>
    <t>丑時</t>
  </si>
  <si>
    <t>寅時</t>
  </si>
  <si>
    <t>卯時</t>
  </si>
  <si>
    <t>辰時</t>
  </si>
  <si>
    <t>巳時</t>
  </si>
  <si>
    <t>午時</t>
  </si>
  <si>
    <t>未時</t>
  </si>
  <si>
    <t>申時</t>
  </si>
  <si>
    <t>酉時</t>
  </si>
  <si>
    <t>戌時</t>
  </si>
  <si>
    <t>亥時</t>
  </si>
  <si>
    <t>翌子時</t>
    <rPh sb="0" eb="1">
      <t>ヨク</t>
    </rPh>
    <rPh sb="1" eb="2">
      <t>ネ</t>
    </rPh>
    <phoneticPr fontId="1"/>
  </si>
  <si>
    <t>四分割（Placidus）方式による十二時辰</t>
    <rPh sb="0" eb="2">
      <t>ヨンプン</t>
    </rPh>
    <rPh sb="2" eb="3">
      <t>ワリ</t>
    </rPh>
    <rPh sb="13" eb="15">
      <t>ホウシキ</t>
    </rPh>
    <phoneticPr fontId="1"/>
  </si>
  <si>
    <t>境界・区分</t>
    <rPh sb="0" eb="2">
      <t>キョウカイ</t>
    </rPh>
    <rPh sb="3" eb="5">
      <t>クブン</t>
    </rPh>
    <phoneticPr fontId="1"/>
  </si>
  <si>
    <t>12ハウス</t>
    <phoneticPr fontId="1"/>
  </si>
  <si>
    <t>1house</t>
    <phoneticPr fontId="1"/>
  </si>
  <si>
    <t>2house</t>
  </si>
  <si>
    <t>4house</t>
    <phoneticPr fontId="1"/>
  </si>
  <si>
    <t>3house</t>
    <phoneticPr fontId="1"/>
  </si>
  <si>
    <t>12house</t>
    <phoneticPr fontId="1"/>
  </si>
  <si>
    <t>11house</t>
    <phoneticPr fontId="1"/>
  </si>
  <si>
    <t>10house</t>
    <phoneticPr fontId="1"/>
  </si>
  <si>
    <t>9house</t>
    <phoneticPr fontId="1"/>
  </si>
  <si>
    <t>8house</t>
    <phoneticPr fontId="1"/>
  </si>
  <si>
    <t>7house</t>
    <phoneticPr fontId="1"/>
  </si>
  <si>
    <t>6house</t>
    <phoneticPr fontId="1"/>
  </si>
  <si>
    <t>5house</t>
    <phoneticPr fontId="1"/>
  </si>
  <si>
    <t>4house</t>
    <phoneticPr fontId="1"/>
  </si>
  <si>
    <t>十二時辰</t>
    <rPh sb="0" eb="2">
      <t>ジュウニ</t>
    </rPh>
    <rPh sb="2" eb="3">
      <t>ジ</t>
    </rPh>
    <rPh sb="3" eb="4">
      <t>シン</t>
    </rPh>
    <phoneticPr fontId="1"/>
  </si>
  <si>
    <t>十二時辰</t>
    <phoneticPr fontId="1"/>
  </si>
  <si>
    <t>二分割（定時法）方式による十二時辰</t>
    <rPh sb="0" eb="1">
      <t>ニ</t>
    </rPh>
    <rPh sb="1" eb="3">
      <t>ブンカツ</t>
    </rPh>
    <rPh sb="4" eb="6">
      <t>テイジ</t>
    </rPh>
    <rPh sb="6" eb="7">
      <t>ホウ</t>
    </rPh>
    <rPh sb="8" eb="10">
      <t>ホウシキ</t>
    </rPh>
    <phoneticPr fontId="1"/>
  </si>
  <si>
    <t>（表示用として）</t>
    <rPh sb="1" eb="4">
      <t>ヒョウジヨウ</t>
    </rPh>
    <phoneticPr fontId="1"/>
  </si>
  <si>
    <t>場所</t>
    <rPh sb="0" eb="2">
      <t>バショ</t>
    </rPh>
    <phoneticPr fontId="1"/>
  </si>
  <si>
    <t>基礎データ（※）</t>
    <rPh sb="0" eb="2">
      <t>キソ</t>
    </rPh>
    <phoneticPr fontId="1"/>
  </si>
</sst>
</file>

<file path=xl/styles.xml><?xml version="1.0" encoding="utf-8"?>
<styleSheet xmlns="http://schemas.openxmlformats.org/spreadsheetml/2006/main">
  <numFmts count="2">
    <numFmt numFmtId="176" formatCode="0.0000000000_);[Red]\(0.0000000000\)"/>
    <numFmt numFmtId="177" formatCode="0.0000000000_ ;[Red]\-0.0000000000\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21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3" xfId="0" applyNumberFormat="1" applyBorder="1">
      <alignment vertical="center"/>
    </xf>
    <xf numFmtId="21" fontId="0" fillId="0" borderId="4" xfId="0" applyNumberFormat="1" applyBorder="1">
      <alignment vertical="center"/>
    </xf>
    <xf numFmtId="21" fontId="0" fillId="0" borderId="5" xfId="0" applyNumberFormat="1" applyBorder="1">
      <alignment vertical="center"/>
    </xf>
    <xf numFmtId="14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1" applyAlignment="1" applyProtection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eisan.casio.jp/has10/SpecExec.cgi?id=system/2006/1184726771" TargetMode="External"/><Relationship Id="rId1" Type="http://schemas.openxmlformats.org/officeDocument/2006/relationships/hyperlink" Target="http://www.nao.ac.jp/koyomi/koyomix/koyomi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5"/>
  <sheetViews>
    <sheetView tabSelected="1" workbookViewId="0"/>
  </sheetViews>
  <sheetFormatPr defaultRowHeight="13.5"/>
  <cols>
    <col min="1" max="1" width="4.125" customWidth="1"/>
    <col min="3" max="3" width="11.625" bestFit="1" customWidth="1"/>
    <col min="4" max="4" width="13.875" hidden="1" customWidth="1"/>
    <col min="5" max="5" width="5.75" customWidth="1"/>
    <col min="6" max="6" width="9" bestFit="1" customWidth="1"/>
    <col min="7" max="7" width="13.125" bestFit="1" customWidth="1"/>
    <col min="8" max="8" width="8.25" bestFit="1" customWidth="1"/>
    <col min="9" max="9" width="13.875" hidden="1" customWidth="1"/>
    <col min="10" max="10" width="8.875" bestFit="1" customWidth="1"/>
    <col min="11" max="11" width="5.625" customWidth="1"/>
    <col min="12" max="12" width="9" bestFit="1" customWidth="1"/>
    <col min="13" max="13" width="13.125" customWidth="1"/>
    <col min="14" max="14" width="8.25" bestFit="1" customWidth="1"/>
    <col min="15" max="15" width="13.875" hidden="1" customWidth="1"/>
  </cols>
  <sheetData>
    <row r="2" spans="2:15">
      <c r="F2" s="18" t="s">
        <v>63</v>
      </c>
      <c r="G2" s="18"/>
      <c r="H2" s="18"/>
      <c r="I2" s="18"/>
      <c r="J2" s="18"/>
      <c r="L2" s="18" t="s">
        <v>81</v>
      </c>
      <c r="M2" s="18"/>
      <c r="N2" s="18"/>
      <c r="O2" s="16"/>
    </row>
    <row r="4" spans="2:15">
      <c r="B4" s="22" t="s">
        <v>84</v>
      </c>
      <c r="C4" s="23"/>
      <c r="F4" s="15" t="s">
        <v>79</v>
      </c>
      <c r="G4" s="17" t="s">
        <v>64</v>
      </c>
      <c r="H4" s="17" t="s">
        <v>25</v>
      </c>
      <c r="I4" s="17" t="s">
        <v>3</v>
      </c>
      <c r="J4" s="17" t="s">
        <v>65</v>
      </c>
      <c r="L4" s="15" t="s">
        <v>80</v>
      </c>
      <c r="M4" s="17" t="s">
        <v>64</v>
      </c>
      <c r="N4" s="17" t="s">
        <v>25</v>
      </c>
      <c r="O4" s="14" t="s">
        <v>3</v>
      </c>
    </row>
    <row r="5" spans="2:15">
      <c r="B5" s="1" t="s">
        <v>83</v>
      </c>
      <c r="C5" s="4" t="s">
        <v>35</v>
      </c>
      <c r="F5" s="19" t="s">
        <v>50</v>
      </c>
      <c r="G5" s="1" t="s">
        <v>5</v>
      </c>
      <c r="H5" s="3">
        <f>I5</f>
        <v>0.94927276234567892</v>
      </c>
      <c r="I5" s="2">
        <f>IF(I6&gt;0.9,I24+(($I$6-$I$24)/(3*2)*5),I24+(((1+$I$6)-$I$24)/(3*2)*5))</f>
        <v>0.94927276234567892</v>
      </c>
      <c r="J5" s="4" t="s">
        <v>68</v>
      </c>
      <c r="L5" s="19" t="s">
        <v>50</v>
      </c>
      <c r="M5" s="1" t="s">
        <v>5</v>
      </c>
      <c r="N5" s="3">
        <f t="shared" ref="N5:N29" si="0">O5</f>
        <v>0.94526620370370329</v>
      </c>
      <c r="O5" s="2">
        <f>IF(O16&gt;0.9,O28+(($O$6-$O$18)/(6*2)),O28+(((1+$O$6)-$O$18)/(6*2)))</f>
        <v>0.94526620370370329</v>
      </c>
    </row>
    <row r="6" spans="2:15">
      <c r="B6" s="1" t="s">
        <v>30</v>
      </c>
      <c r="C6" s="10">
        <v>42110</v>
      </c>
      <c r="F6" s="20"/>
      <c r="G6" s="1" t="s">
        <v>26</v>
      </c>
      <c r="H6" s="3">
        <f>I6</f>
        <v>0.98693287037037036</v>
      </c>
      <c r="I6" s="2">
        <f>D11</f>
        <v>0.98693287037037036</v>
      </c>
      <c r="J6" s="19" t="s">
        <v>69</v>
      </c>
      <c r="L6" s="20"/>
      <c r="M6" s="1" t="s">
        <v>26</v>
      </c>
      <c r="N6" s="3">
        <f t="shared" si="0"/>
        <v>0.98693287037037036</v>
      </c>
      <c r="O6" s="2">
        <f>D11</f>
        <v>0.98693287037037036</v>
      </c>
    </row>
    <row r="7" spans="2:15">
      <c r="B7" s="1" t="s">
        <v>31</v>
      </c>
      <c r="C7" s="1">
        <v>35.700000000000003</v>
      </c>
      <c r="F7" s="19" t="s">
        <v>51</v>
      </c>
      <c r="G7" s="1" t="s">
        <v>6</v>
      </c>
      <c r="H7" s="3">
        <f>I7</f>
        <v>1.0246604938271604</v>
      </c>
      <c r="I7" s="2">
        <f>IF(I6&gt;0.9,(I6+(((1+$I$12)-$I$6)/(3*2)*1)),(I6+(($I$12-$I$6)/(3*2)*1)))</f>
        <v>1.0246604938271604</v>
      </c>
      <c r="J7" s="20"/>
      <c r="L7" s="19" t="s">
        <v>51</v>
      </c>
      <c r="M7" s="1" t="s">
        <v>6</v>
      </c>
      <c r="N7" s="3">
        <f t="shared" si="0"/>
        <v>1.0285995370370371</v>
      </c>
      <c r="O7" s="2">
        <f>IF(O6&gt;0.9,O6+(($O$6-$O$18)/(6*2)),O6+(((1+$O$6)-$O$18)/(6*2)))</f>
        <v>1.0285995370370371</v>
      </c>
    </row>
    <row r="8" spans="2:15">
      <c r="B8" s="1" t="s">
        <v>32</v>
      </c>
      <c r="C8" s="1">
        <v>139.69999999999999</v>
      </c>
      <c r="F8" s="20"/>
      <c r="G8" s="1" t="s">
        <v>7</v>
      </c>
      <c r="H8" s="3">
        <f t="shared" ref="H8:H29" si="1">I8</f>
        <v>1.0623881172839507</v>
      </c>
      <c r="I8" s="2">
        <f>IF(I6&gt;0.9,(I6+(((1+$I$12)-$I$6)/(3*2)*2)),(I6+(($I$12-$I$6)/(3*2)*2)))</f>
        <v>1.0623881172839507</v>
      </c>
      <c r="J8" s="19" t="s">
        <v>67</v>
      </c>
      <c r="L8" s="20"/>
      <c r="M8" s="1" t="s">
        <v>7</v>
      </c>
      <c r="N8" s="3">
        <f t="shared" si="0"/>
        <v>1.0702662037037038</v>
      </c>
      <c r="O8" s="2">
        <f>IF(O7&gt;0.9,O7+(($O$6-$O$18)/(6*2)),O7+(((1+$O$6)-$O$18)/(6*2)))</f>
        <v>1.0702662037037038</v>
      </c>
    </row>
    <row r="9" spans="2:15">
      <c r="F9" s="19" t="s">
        <v>52</v>
      </c>
      <c r="G9" s="1" t="s">
        <v>9</v>
      </c>
      <c r="H9" s="3">
        <f t="shared" si="1"/>
        <v>1.1001157407407407</v>
      </c>
      <c r="I9" s="2">
        <f>IF(I6&gt;0.9,(I6+(((1+$I$12)-$I$6)/(3*2)*3)),(I6+(($I$12-$I$6)/(3*2)*3)))</f>
        <v>1.1001157407407407</v>
      </c>
      <c r="J9" s="20"/>
      <c r="L9" s="19" t="s">
        <v>52</v>
      </c>
      <c r="M9" s="1" t="s">
        <v>9</v>
      </c>
      <c r="N9" s="3">
        <f t="shared" si="0"/>
        <v>1.1119328703703706</v>
      </c>
      <c r="O9" s="2">
        <f>IF(O8&gt;0.9,O8+(($O$6-$O$18)/(6*2)),O8+(((1+$O$6)-$O$18)/(6*2)))</f>
        <v>1.1119328703703706</v>
      </c>
    </row>
    <row r="10" spans="2:15">
      <c r="B10" s="24" t="s">
        <v>36</v>
      </c>
      <c r="C10" s="24"/>
      <c r="D10" s="5" t="s">
        <v>3</v>
      </c>
      <c r="F10" s="20"/>
      <c r="G10" s="1" t="s">
        <v>8</v>
      </c>
      <c r="H10" s="3">
        <f t="shared" si="1"/>
        <v>1.1378433641975307</v>
      </c>
      <c r="I10" s="2">
        <f>IF(I6&gt;0.9,(I6+(((1+$I$12)-$I$6)/(3*2)*4)),(I6+(($I$12-$I$6)/(3*2)*4)))</f>
        <v>1.1378433641975307</v>
      </c>
      <c r="J10" s="19" t="s">
        <v>66</v>
      </c>
      <c r="L10" s="20"/>
      <c r="M10" s="1" t="s">
        <v>8</v>
      </c>
      <c r="N10" s="3">
        <f t="shared" si="0"/>
        <v>1.1535995370370373</v>
      </c>
      <c r="O10" s="2">
        <f>IF(O9&gt;0.9,O9+(($O$6-$O$18)/(6*2)),O9+(((1+$O$6)-$O$18)/(6*2)))</f>
        <v>1.1535995370370373</v>
      </c>
    </row>
    <row r="11" spans="2:15" ht="14.25" thickBot="1">
      <c r="B11" s="1" t="s">
        <v>2</v>
      </c>
      <c r="C11" s="8">
        <f>D11</f>
        <v>0.98693287037037036</v>
      </c>
      <c r="D11" s="11">
        <f>IF(C13-0.5&lt;0,C13+0.5,C13-0.5)</f>
        <v>0.98693287037037036</v>
      </c>
      <c r="F11" s="19" t="s">
        <v>53</v>
      </c>
      <c r="G11" s="1" t="s">
        <v>10</v>
      </c>
      <c r="H11" s="3">
        <f t="shared" si="1"/>
        <v>1.175570987654321</v>
      </c>
      <c r="I11" s="2">
        <f>IF(I6&gt;0.9,(I6+(((1+$I$12)-$I$6)/(3*2)*5)),(I6+(($I$12-$I$6)/(3*2)*5)))</f>
        <v>1.175570987654321</v>
      </c>
      <c r="J11" s="20"/>
      <c r="L11" s="19" t="s">
        <v>53</v>
      </c>
      <c r="M11" s="1" t="s">
        <v>10</v>
      </c>
      <c r="N11" s="3">
        <f t="shared" si="0"/>
        <v>1.1952662037037041</v>
      </c>
      <c r="O11" s="2">
        <f>IF(O10&gt;0.9,O10+(($O$6-$O$18)/(6*2)),O10+(((1+$O$6)-$O$18)/(6*2)))</f>
        <v>1.1952662037037041</v>
      </c>
    </row>
    <row r="12" spans="2:15" ht="15" thickTop="1" thickBot="1">
      <c r="B12" s="6" t="s">
        <v>0</v>
      </c>
      <c r="C12" s="9">
        <v>0.21329861111111112</v>
      </c>
      <c r="D12" s="7">
        <f>C12</f>
        <v>0.21329861111111112</v>
      </c>
      <c r="F12" s="20"/>
      <c r="G12" s="1" t="s">
        <v>27</v>
      </c>
      <c r="H12" s="3">
        <f t="shared" si="1"/>
        <v>0.21329861111111112</v>
      </c>
      <c r="I12" s="2">
        <f>D12</f>
        <v>0.21329861111111112</v>
      </c>
      <c r="J12" s="19" t="s">
        <v>70</v>
      </c>
      <c r="L12" s="20"/>
      <c r="M12" s="1" t="s">
        <v>33</v>
      </c>
      <c r="N12" s="3">
        <f t="shared" si="0"/>
        <v>1.2369328703703708</v>
      </c>
      <c r="O12" s="2">
        <f>IF(O11&gt;0.9,O11+(($O$6-$O$18)/(6*2)),O11+(((1+$O$6)-$O$18)/(6*2)))</f>
        <v>1.2369328703703708</v>
      </c>
    </row>
    <row r="13" spans="2:15" ht="15" thickTop="1" thickBot="1">
      <c r="B13" s="6" t="s">
        <v>1</v>
      </c>
      <c r="C13" s="9">
        <v>0.48693287037037036</v>
      </c>
      <c r="D13" s="7">
        <f>C13</f>
        <v>0.48693287037037036</v>
      </c>
      <c r="F13" s="19" t="s">
        <v>54</v>
      </c>
      <c r="G13" s="1" t="s">
        <v>11</v>
      </c>
      <c r="H13" s="3">
        <f>I13</f>
        <v>0.25890432098765431</v>
      </c>
      <c r="I13" s="2">
        <f>I12+($I$18-$I$12)/(3*2)*1</f>
        <v>0.25890432098765431</v>
      </c>
      <c r="J13" s="20"/>
      <c r="L13" s="19" t="s">
        <v>54</v>
      </c>
      <c r="M13" s="1" t="s">
        <v>11</v>
      </c>
      <c r="N13" s="3">
        <f t="shared" si="0"/>
        <v>1.2785995370370375</v>
      </c>
      <c r="O13" s="2">
        <f>IF(O12&gt;0.9,O12+(($O$6-$O$18)/(6*2)),O12+(((1+$O$6)-$O$18)/(6*2)))</f>
        <v>1.2785995370370375</v>
      </c>
    </row>
    <row r="14" spans="2:15" ht="15" thickTop="1" thickBot="1">
      <c r="B14" s="6" t="s">
        <v>4</v>
      </c>
      <c r="C14" s="9">
        <v>0.76097222222222216</v>
      </c>
      <c r="D14" s="7">
        <f>C14</f>
        <v>0.76097222222222216</v>
      </c>
      <c r="F14" s="20"/>
      <c r="G14" s="1" t="s">
        <v>12</v>
      </c>
      <c r="H14" s="3">
        <f>I14</f>
        <v>0.30451003086419753</v>
      </c>
      <c r="I14" s="2">
        <f>I12+($I$18-$I$12)/(3*2)*2</f>
        <v>0.30451003086419753</v>
      </c>
      <c r="J14" s="19" t="s">
        <v>71</v>
      </c>
      <c r="L14" s="20"/>
      <c r="M14" s="1" t="s">
        <v>12</v>
      </c>
      <c r="N14" s="3">
        <f t="shared" si="0"/>
        <v>1.3202662037037043</v>
      </c>
      <c r="O14" s="2">
        <f>IF(O13&gt;0.9,O13+(($O$6-$O$18)/(6*2)),O13+(((1+$O$6)-$O$18)/(6*2)))</f>
        <v>1.3202662037037043</v>
      </c>
    </row>
    <row r="15" spans="2:15" ht="14.25" thickTop="1">
      <c r="F15" s="19" t="s">
        <v>55</v>
      </c>
      <c r="G15" s="1" t="s">
        <v>13</v>
      </c>
      <c r="H15" s="3">
        <f t="shared" si="1"/>
        <v>0.3501157407407407</v>
      </c>
      <c r="I15" s="2">
        <f>I12+($I$18-$I$12)/(3*2)*3</f>
        <v>0.3501157407407407</v>
      </c>
      <c r="J15" s="20"/>
      <c r="L15" s="19" t="s">
        <v>55</v>
      </c>
      <c r="M15" s="1" t="s">
        <v>13</v>
      </c>
      <c r="N15" s="3">
        <f t="shared" si="0"/>
        <v>1.361932870370371</v>
      </c>
      <c r="O15" s="2">
        <f>IF(O14&gt;0.9,O14+(($O$6-$O$18)/(6*2)),O14+(((1+$O$6)-$O$18)/(6*2)))</f>
        <v>1.361932870370371</v>
      </c>
    </row>
    <row r="16" spans="2:15">
      <c r="C16" t="s">
        <v>40</v>
      </c>
      <c r="F16" s="20"/>
      <c r="G16" s="1" t="s">
        <v>14</v>
      </c>
      <c r="H16" s="3">
        <f t="shared" si="1"/>
        <v>0.39572145061728392</v>
      </c>
      <c r="I16" s="2">
        <f>I12+($I$18-$I$12)/(3*2)*4</f>
        <v>0.39572145061728392</v>
      </c>
      <c r="J16" s="19" t="s">
        <v>72</v>
      </c>
      <c r="L16" s="20"/>
      <c r="M16" s="1" t="s">
        <v>14</v>
      </c>
      <c r="N16" s="3">
        <f t="shared" si="0"/>
        <v>1.4035995370370378</v>
      </c>
      <c r="O16" s="2">
        <f>IF(O15&gt;0.9,O15+(($O$6-$O$18)/(6*2)),O15+(((1+$O$6)-$O$18)/(6*2)))</f>
        <v>1.4035995370370378</v>
      </c>
    </row>
    <row r="17" spans="2:15">
      <c r="B17" t="s">
        <v>41</v>
      </c>
      <c r="F17" s="19" t="s">
        <v>56</v>
      </c>
      <c r="G17" s="1" t="s">
        <v>15</v>
      </c>
      <c r="H17" s="3">
        <f>I17</f>
        <v>0.44132716049382714</v>
      </c>
      <c r="I17" s="2">
        <f>I12+($I$18-$I$12)/(3*2)*5</f>
        <v>0.44132716049382714</v>
      </c>
      <c r="J17" s="20"/>
      <c r="L17" s="19" t="s">
        <v>56</v>
      </c>
      <c r="M17" s="1" t="s">
        <v>15</v>
      </c>
      <c r="N17" s="3">
        <f>O17</f>
        <v>1.4452662037037045</v>
      </c>
      <c r="O17" s="2">
        <f>IF(O16&gt;0.9,O16+(($O$6-$O$18)/(6*2)),O16+(((1+$O$6)-$O$18)/(6*2)))</f>
        <v>1.4452662037037045</v>
      </c>
    </row>
    <row r="18" spans="2:15">
      <c r="B18" s="13" t="s">
        <v>47</v>
      </c>
      <c r="F18" s="20"/>
      <c r="G18" s="1" t="s">
        <v>28</v>
      </c>
      <c r="H18" s="3">
        <f t="shared" si="1"/>
        <v>0.48693287037037036</v>
      </c>
      <c r="I18" s="2">
        <f>D13</f>
        <v>0.48693287037037036</v>
      </c>
      <c r="J18" s="19" t="s">
        <v>73</v>
      </c>
      <c r="L18" s="20"/>
      <c r="M18" s="1" t="s">
        <v>28</v>
      </c>
      <c r="N18" s="3">
        <f t="shared" si="0"/>
        <v>0.48693287037037036</v>
      </c>
      <c r="O18" s="2">
        <f>D13</f>
        <v>0.48693287037037036</v>
      </c>
    </row>
    <row r="19" spans="2:15">
      <c r="B19" t="s">
        <v>42</v>
      </c>
      <c r="F19" s="19" t="s">
        <v>57</v>
      </c>
      <c r="G19" s="1" t="s">
        <v>16</v>
      </c>
      <c r="H19" s="3">
        <f t="shared" si="1"/>
        <v>0.53260609567901229</v>
      </c>
      <c r="I19" s="2">
        <f>I18+($I$24-$I$18)/(3*2)*1</f>
        <v>0.53260609567901229</v>
      </c>
      <c r="J19" s="20"/>
      <c r="L19" s="19" t="s">
        <v>57</v>
      </c>
      <c r="M19" s="1" t="s">
        <v>16</v>
      </c>
      <c r="N19" s="3">
        <f t="shared" si="0"/>
        <v>0.52859953703703699</v>
      </c>
      <c r="O19" s="2">
        <f>IF(O6&gt;0.9,O18+(($O$6-$O$18)/(6*2)),O18+(((1+$O$6)-$O$18)/(6*2)))</f>
        <v>0.52859953703703699</v>
      </c>
    </row>
    <row r="20" spans="2:15">
      <c r="B20" t="s">
        <v>43</v>
      </c>
      <c r="F20" s="20"/>
      <c r="G20" s="1" t="s">
        <v>17</v>
      </c>
      <c r="H20" s="3">
        <f t="shared" si="1"/>
        <v>0.57827932098765433</v>
      </c>
      <c r="I20" s="2">
        <f>I18+($I$24-$I$18)/(3*2)*2</f>
        <v>0.57827932098765433</v>
      </c>
      <c r="J20" s="19" t="s">
        <v>74</v>
      </c>
      <c r="L20" s="20"/>
      <c r="M20" s="1" t="s">
        <v>17</v>
      </c>
      <c r="N20" s="3">
        <f t="shared" si="0"/>
        <v>0.57026620370370362</v>
      </c>
      <c r="O20" s="2">
        <f>IF(O7&gt;0.9,O19+(($O$6-$O$18)/(6*2)),O19+(((1+$O$6)-$O$18)/(6*2)))</f>
        <v>0.57026620370370362</v>
      </c>
    </row>
    <row r="21" spans="2:15">
      <c r="F21" s="19" t="s">
        <v>58</v>
      </c>
      <c r="G21" s="1" t="s">
        <v>18</v>
      </c>
      <c r="H21" s="3">
        <f t="shared" si="1"/>
        <v>0.62395254629629626</v>
      </c>
      <c r="I21" s="2">
        <f>I18+($I$24-$I$18)/(3*2)*3</f>
        <v>0.62395254629629626</v>
      </c>
      <c r="J21" s="20"/>
      <c r="L21" s="19" t="s">
        <v>58</v>
      </c>
      <c r="M21" s="1" t="s">
        <v>18</v>
      </c>
      <c r="N21" s="3">
        <f t="shared" si="0"/>
        <v>0.61193287037037025</v>
      </c>
      <c r="O21" s="2">
        <f>IF(O8&gt;0.9,O20+(($O$6-$O$18)/(6*2)),O20+(((1+$O$6)-$O$18)/(6*2)))</f>
        <v>0.61193287037037025</v>
      </c>
    </row>
    <row r="22" spans="2:15">
      <c r="B22" t="s">
        <v>45</v>
      </c>
      <c r="F22" s="20"/>
      <c r="G22" s="1" t="s">
        <v>19</v>
      </c>
      <c r="H22" s="3">
        <f t="shared" si="1"/>
        <v>0.66962577160493819</v>
      </c>
      <c r="I22" s="2">
        <f>I18+($I$24-$I$18)/(3*2)*4</f>
        <v>0.66962577160493819</v>
      </c>
      <c r="J22" s="19" t="s">
        <v>75</v>
      </c>
      <c r="L22" s="20"/>
      <c r="M22" s="1" t="s">
        <v>19</v>
      </c>
      <c r="N22" s="3">
        <f t="shared" si="0"/>
        <v>0.65359953703703688</v>
      </c>
      <c r="O22" s="2">
        <f>IF(O9&gt;0.9,O21+(($O$6-$O$18)/(6*2)),O21+(((1+$O$6)-$O$18)/(6*2)))</f>
        <v>0.65359953703703688</v>
      </c>
    </row>
    <row r="23" spans="2:15">
      <c r="F23" s="19" t="s">
        <v>59</v>
      </c>
      <c r="G23" s="1" t="s">
        <v>20</v>
      </c>
      <c r="H23" s="3">
        <f t="shared" si="1"/>
        <v>0.71529899691358012</v>
      </c>
      <c r="I23" s="2">
        <f>I18+($I$24-$I$18)/(3*2)*5</f>
        <v>0.71529899691358012</v>
      </c>
      <c r="J23" s="20"/>
      <c r="L23" s="19" t="s">
        <v>59</v>
      </c>
      <c r="M23" s="1" t="s">
        <v>20</v>
      </c>
      <c r="N23" s="3">
        <f t="shared" si="0"/>
        <v>0.69526620370370351</v>
      </c>
      <c r="O23" s="2">
        <f>IF(O10&gt;0.9,O22+(($O$6-$O$18)/(6*2)),O22+(((1+$O$6)-$O$18)/(6*2)))</f>
        <v>0.69526620370370351</v>
      </c>
    </row>
    <row r="24" spans="2:15">
      <c r="B24" t="s">
        <v>49</v>
      </c>
      <c r="F24" s="20"/>
      <c r="G24" s="1" t="s">
        <v>29</v>
      </c>
      <c r="H24" s="3">
        <f t="shared" si="1"/>
        <v>0.76097222222222216</v>
      </c>
      <c r="I24" s="2">
        <f>D14</f>
        <v>0.76097222222222216</v>
      </c>
      <c r="J24" s="19" t="s">
        <v>76</v>
      </c>
      <c r="L24" s="20"/>
      <c r="M24" s="1" t="s">
        <v>34</v>
      </c>
      <c r="N24" s="3">
        <f t="shared" si="0"/>
        <v>0.73693287037037014</v>
      </c>
      <c r="O24" s="2">
        <f>IF(O11&gt;0.9,O23+(($O$6-$O$18)/(6*2)),O23+(((1+$O$6)-$O$18)/(6*2)))</f>
        <v>0.73693287037037014</v>
      </c>
    </row>
    <row r="25" spans="2:15">
      <c r="B25" t="s">
        <v>48</v>
      </c>
      <c r="F25" s="19" t="s">
        <v>60</v>
      </c>
      <c r="G25" s="1" t="s">
        <v>21</v>
      </c>
      <c r="H25" s="3">
        <f t="shared" si="1"/>
        <v>0.79863233024691349</v>
      </c>
      <c r="I25" s="2">
        <f>IF(I6&gt;0.9,I24+(($I$6-$I$24)/(3*2)*1),I24+(((1+$I$6)-$I$24)/(3*2)*1))</f>
        <v>0.79863233024691349</v>
      </c>
      <c r="J25" s="20"/>
      <c r="L25" s="19" t="s">
        <v>60</v>
      </c>
      <c r="M25" s="1" t="s">
        <v>21</v>
      </c>
      <c r="N25" s="3">
        <f t="shared" si="0"/>
        <v>0.77859953703703677</v>
      </c>
      <c r="O25" s="2">
        <f>IF(O12&gt;0.9,O24+(($O$6-$O$18)/(6*2)),O24+(((1+$O$6)-$O$18)/(6*2)))</f>
        <v>0.77859953703703677</v>
      </c>
    </row>
    <row r="26" spans="2:15">
      <c r="B26" t="s">
        <v>82</v>
      </c>
      <c r="F26" s="20"/>
      <c r="G26" s="1" t="s">
        <v>22</v>
      </c>
      <c r="H26" s="3">
        <f t="shared" si="1"/>
        <v>0.83629243827160493</v>
      </c>
      <c r="I26" s="2">
        <f>IF(I6&gt;0.9,I24+(($I$6-$I$24)/(3*2)*2),I24+(((1+$I$6)-$I$24)/(3*2)*2))</f>
        <v>0.83629243827160493</v>
      </c>
      <c r="J26" s="19" t="s">
        <v>77</v>
      </c>
      <c r="L26" s="20"/>
      <c r="M26" s="1" t="s">
        <v>22</v>
      </c>
      <c r="N26" s="3">
        <f t="shared" si="0"/>
        <v>0.8202662037037034</v>
      </c>
      <c r="O26" s="2">
        <f>IF(O13&gt;0.9,O25+(($O$6-$O$18)/(6*2)),O25+(((1+$O$6)-$O$18)/(6*2)))</f>
        <v>0.8202662037037034</v>
      </c>
    </row>
    <row r="27" spans="2:15">
      <c r="F27" s="19" t="s">
        <v>61</v>
      </c>
      <c r="G27" s="1" t="s">
        <v>23</v>
      </c>
      <c r="H27" s="3">
        <f t="shared" si="1"/>
        <v>0.87395254629629626</v>
      </c>
      <c r="I27" s="2">
        <f>IF(I6&gt;0.9,I24+(($I$6-$I$24)/(3*2)*3),I24+(((1+$I$6)-$I$24)/(3*2)*3))</f>
        <v>0.87395254629629626</v>
      </c>
      <c r="J27" s="20"/>
      <c r="L27" s="19" t="s">
        <v>61</v>
      </c>
      <c r="M27" s="1" t="s">
        <v>23</v>
      </c>
      <c r="N27" s="3">
        <f t="shared" si="0"/>
        <v>0.86193287037037003</v>
      </c>
      <c r="O27" s="2">
        <f>IF(O14&gt;0.9,O26+(($O$6-$O$18)/(6*2)),O26+(((1+$O$6)-$O$18)/(6*2)))</f>
        <v>0.86193287037037003</v>
      </c>
    </row>
    <row r="28" spans="2:15">
      <c r="F28" s="20"/>
      <c r="G28" s="1" t="s">
        <v>24</v>
      </c>
      <c r="H28" s="3">
        <f t="shared" si="1"/>
        <v>0.91161265432098759</v>
      </c>
      <c r="I28" s="2">
        <f>IF(I6&gt;0.9,I24+(($I$6-$I$24)/(3*2)*4),I24+(((1+$I$6)-$I$24)/(3*2)*4))</f>
        <v>0.91161265432098759</v>
      </c>
      <c r="J28" s="19" t="s">
        <v>78</v>
      </c>
      <c r="L28" s="20"/>
      <c r="M28" s="1" t="s">
        <v>24</v>
      </c>
      <c r="N28" s="3">
        <f t="shared" si="0"/>
        <v>0.90359953703703666</v>
      </c>
      <c r="O28" s="2">
        <f>IF(O15&gt;0.9,O27+(($O$6-$O$18)/(6*2)),O27+(((1+$O$6)-$O$18)/(6*2)))</f>
        <v>0.90359953703703666</v>
      </c>
    </row>
    <row r="29" spans="2:15">
      <c r="F29" s="4" t="s">
        <v>62</v>
      </c>
      <c r="G29" s="1" t="s">
        <v>5</v>
      </c>
      <c r="H29" s="3">
        <f t="shared" si="1"/>
        <v>0.94927276234567892</v>
      </c>
      <c r="I29" s="2">
        <f>IF(I6&gt;0.9,I24+(($I$6-$I$24)/(3*2)*5),I24+(((1+$I$6)-$I$24)/(3*2)*5))</f>
        <v>0.94927276234567892</v>
      </c>
      <c r="J29" s="20"/>
      <c r="L29" s="4" t="s">
        <v>62</v>
      </c>
      <c r="M29" s="1" t="s">
        <v>5</v>
      </c>
      <c r="N29" s="3">
        <f t="shared" si="0"/>
        <v>0.94526620370370329</v>
      </c>
      <c r="O29" s="2">
        <f>IF(O16&gt;0.9,O28+(($O$6-$O$18)/(6*2)),O28+(((1+$O$6)-$O$18)/(6*2)))</f>
        <v>0.94526620370370329</v>
      </c>
    </row>
    <row r="30" spans="2:15">
      <c r="B30" t="s">
        <v>38</v>
      </c>
    </row>
    <row r="31" spans="2:15">
      <c r="B31" s="21" t="s">
        <v>44</v>
      </c>
      <c r="C31" s="21"/>
      <c r="D31" s="21"/>
      <c r="E31" s="21"/>
      <c r="F31" s="21"/>
      <c r="G31" s="21"/>
      <c r="H31" s="21"/>
      <c r="I31" s="21"/>
      <c r="J31" s="21"/>
    </row>
    <row r="32" spans="2:15">
      <c r="B32" s="21" t="s">
        <v>37</v>
      </c>
      <c r="C32" s="21"/>
      <c r="D32" s="21"/>
      <c r="E32" s="21"/>
      <c r="F32" s="21"/>
      <c r="G32" s="21"/>
      <c r="H32" s="12"/>
      <c r="I32" s="12"/>
      <c r="J32" s="12"/>
    </row>
    <row r="34" spans="2:2">
      <c r="B34" t="s">
        <v>39</v>
      </c>
    </row>
    <row r="35" spans="2:2">
      <c r="B35" t="s">
        <v>46</v>
      </c>
    </row>
  </sheetData>
  <mergeCells count="42">
    <mergeCell ref="L5:L6"/>
    <mergeCell ref="B10:C10"/>
    <mergeCell ref="F5:F6"/>
    <mergeCell ref="F7:F8"/>
    <mergeCell ref="L13:L14"/>
    <mergeCell ref="J6:J7"/>
    <mergeCell ref="J8:J9"/>
    <mergeCell ref="J10:J11"/>
    <mergeCell ref="J12:J13"/>
    <mergeCell ref="L25:L26"/>
    <mergeCell ref="L7:L8"/>
    <mergeCell ref="L9:L10"/>
    <mergeCell ref="L11:L12"/>
    <mergeCell ref="F11:F12"/>
    <mergeCell ref="F2:J2"/>
    <mergeCell ref="F13:F14"/>
    <mergeCell ref="F15:F16"/>
    <mergeCell ref="F17:F18"/>
    <mergeCell ref="B4:C4"/>
    <mergeCell ref="F9:F10"/>
    <mergeCell ref="L21:L22"/>
    <mergeCell ref="L23:L24"/>
    <mergeCell ref="L19:L20"/>
    <mergeCell ref="F19:F20"/>
    <mergeCell ref="F21:F22"/>
    <mergeCell ref="F23:F24"/>
    <mergeCell ref="L2:N2"/>
    <mergeCell ref="J16:J17"/>
    <mergeCell ref="J18:J19"/>
    <mergeCell ref="J20:J21"/>
    <mergeCell ref="B32:G32"/>
    <mergeCell ref="J24:J25"/>
    <mergeCell ref="J26:J27"/>
    <mergeCell ref="L27:L28"/>
    <mergeCell ref="F27:F28"/>
    <mergeCell ref="F25:F26"/>
    <mergeCell ref="B31:J31"/>
    <mergeCell ref="J28:J29"/>
    <mergeCell ref="L15:L16"/>
    <mergeCell ref="L17:L18"/>
    <mergeCell ref="J14:J15"/>
    <mergeCell ref="J22:J23"/>
  </mergeCells>
  <phoneticPr fontId="1"/>
  <hyperlinks>
    <hyperlink ref="B32" r:id="rId1"/>
    <hyperlink ref="B31" r:id="rId2"/>
  </hyperlink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四分割方式による十二刻</dc:title>
  <dc:creator>CI</dc:creator>
  <cp:lastModifiedBy>CI</cp:lastModifiedBy>
  <dcterms:created xsi:type="dcterms:W3CDTF">2010-07-15T11:02:14Z</dcterms:created>
  <dcterms:modified xsi:type="dcterms:W3CDTF">2015-04-16T07:09:29Z</dcterms:modified>
</cp:coreProperties>
</file>